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Dropbox\Engage\2025\"/>
    </mc:Choice>
  </mc:AlternateContent>
  <xr:revisionPtr revIDLastSave="0" documentId="13_ncr:1_{78DFB939-5EA9-489B-A293-24D04A95D320}" xr6:coauthVersionLast="47" xr6:coauthVersionMax="47" xr10:uidLastSave="{00000000-0000-0000-0000-000000000000}"/>
  <bookViews>
    <workbookView xWindow="-103" yWindow="-103" windowWidth="33120" windowHeight="20057" activeTab="2" xr2:uid="{9E60DB58-7E49-4EF2-B64B-1EDCF45F0554}"/>
  </bookViews>
  <sheets>
    <sheet name="Read Me" sheetId="3" r:id="rId1"/>
    <sheet name="Years 1-3" sheetId="1" r:id="rId2"/>
    <sheet name="Years 4-6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B22" i="1"/>
  <c r="N22" i="1" s="1"/>
  <c r="B20" i="1"/>
  <c r="D20" i="1" s="1"/>
  <c r="B19" i="1"/>
  <c r="D19" i="1" s="1"/>
  <c r="B21" i="2"/>
  <c r="B19" i="2"/>
  <c r="B18" i="2"/>
  <c r="B9" i="2"/>
  <c r="D9" i="2" s="1"/>
  <c r="B9" i="1"/>
  <c r="N15" i="2"/>
  <c r="P15" i="2" s="1"/>
  <c r="N14" i="2"/>
  <c r="H15" i="2"/>
  <c r="J15" i="2" s="1"/>
  <c r="H14" i="2"/>
  <c r="J14" i="2" s="1"/>
  <c r="B16" i="2"/>
  <c r="D16" i="2" s="1"/>
  <c r="B15" i="2"/>
  <c r="D15" i="2" s="1"/>
  <c r="B14" i="2"/>
  <c r="P13" i="2"/>
  <c r="J13" i="2"/>
  <c r="D13" i="2"/>
  <c r="B17" i="1"/>
  <c r="D17" i="1" s="1"/>
  <c r="B16" i="1"/>
  <c r="D16" i="1" s="1"/>
  <c r="H16" i="1"/>
  <c r="J16" i="1" s="1"/>
  <c r="N16" i="1"/>
  <c r="P16" i="1" s="1"/>
  <c r="H15" i="1"/>
  <c r="J15" i="1" s="1"/>
  <c r="N15" i="1"/>
  <c r="P15" i="1" s="1"/>
  <c r="P14" i="1"/>
  <c r="J14" i="1"/>
  <c r="D14" i="1"/>
  <c r="B15" i="1"/>
  <c r="D15" i="1" s="1"/>
  <c r="P27" i="2"/>
  <c r="J27" i="2"/>
  <c r="D27" i="2"/>
  <c r="P28" i="1"/>
  <c r="J28" i="1"/>
  <c r="D28" i="1"/>
  <c r="P25" i="2"/>
  <c r="P24" i="2"/>
  <c r="J25" i="2"/>
  <c r="J24" i="2"/>
  <c r="D25" i="2"/>
  <c r="D24" i="2"/>
  <c r="P26" i="1"/>
  <c r="P25" i="1"/>
  <c r="J26" i="1"/>
  <c r="J25" i="1"/>
  <c r="D26" i="1"/>
  <c r="D25" i="1"/>
  <c r="O30" i="2"/>
  <c r="P30" i="2" s="1"/>
  <c r="P31" i="2"/>
  <c r="J30" i="2"/>
  <c r="O29" i="2"/>
  <c r="P29" i="2" s="1"/>
  <c r="I29" i="2"/>
  <c r="J29" i="2" s="1"/>
  <c r="D29" i="2"/>
  <c r="C21" i="2"/>
  <c r="C22" i="2" s="1"/>
  <c r="D22" i="2" s="1"/>
  <c r="P14" i="2"/>
  <c r="D14" i="2"/>
  <c r="P12" i="2"/>
  <c r="J12" i="2"/>
  <c r="D12" i="2"/>
  <c r="P11" i="2"/>
  <c r="J11" i="2"/>
  <c r="D11" i="2"/>
  <c r="D8" i="2"/>
  <c r="D7" i="2"/>
  <c r="D6" i="2"/>
  <c r="D5" i="2"/>
  <c r="D4" i="2"/>
  <c r="D3" i="2"/>
  <c r="O31" i="1"/>
  <c r="P31" i="1" s="1"/>
  <c r="O30" i="1"/>
  <c r="P30" i="1" s="1"/>
  <c r="P32" i="1"/>
  <c r="J32" i="1"/>
  <c r="J31" i="1"/>
  <c r="I30" i="1"/>
  <c r="J30" i="1" s="1"/>
  <c r="P13" i="1"/>
  <c r="P12" i="1"/>
  <c r="J13" i="1"/>
  <c r="J12" i="1"/>
  <c r="D8" i="1"/>
  <c r="C22" i="1"/>
  <c r="I22" i="1" s="1"/>
  <c r="D30" i="1"/>
  <c r="D9" i="1"/>
  <c r="D13" i="1"/>
  <c r="D12" i="1"/>
  <c r="D7" i="1"/>
  <c r="D6" i="1"/>
  <c r="D5" i="1"/>
  <c r="D4" i="1"/>
  <c r="D3" i="1"/>
  <c r="D18" i="2" l="1"/>
  <c r="H21" i="2"/>
  <c r="D19" i="2"/>
  <c r="I21" i="2"/>
  <c r="O21" i="2" s="1"/>
  <c r="O22" i="2" s="1"/>
  <c r="P22" i="2" s="1"/>
  <c r="O22" i="1"/>
  <c r="I23" i="1"/>
  <c r="O23" i="1"/>
  <c r="P23" i="1" s="1"/>
  <c r="B24" i="1"/>
  <c r="H3" i="1" s="1"/>
  <c r="C23" i="1"/>
  <c r="D23" i="1" s="1"/>
  <c r="J23" i="1"/>
  <c r="H22" i="1"/>
  <c r="P22" i="1"/>
  <c r="D22" i="1"/>
  <c r="D21" i="2" l="1"/>
  <c r="N21" i="2"/>
  <c r="P21" i="2" s="1"/>
  <c r="B23" i="2"/>
  <c r="N23" i="2" s="1"/>
  <c r="P23" i="2" s="1"/>
  <c r="I22" i="2"/>
  <c r="J22" i="2" s="1"/>
  <c r="H4" i="1"/>
  <c r="J4" i="1" s="1"/>
  <c r="J3" i="1"/>
  <c r="N3" i="1"/>
  <c r="P3" i="1" s="1"/>
  <c r="H24" i="1"/>
  <c r="J24" i="1" s="1"/>
  <c r="N4" i="1"/>
  <c r="P4" i="1" s="1"/>
  <c r="D24" i="1"/>
  <c r="D33" i="1" s="1"/>
  <c r="J21" i="2"/>
  <c r="J22" i="1"/>
  <c r="H4" i="2" l="1"/>
  <c r="J4" i="2" s="1"/>
  <c r="H23" i="2"/>
  <c r="J23" i="2" s="1"/>
  <c r="D23" i="2"/>
  <c r="D32" i="2" s="1"/>
  <c r="N4" i="2"/>
  <c r="P4" i="2" s="1"/>
  <c r="H3" i="2"/>
  <c r="J3" i="2" s="1"/>
  <c r="J32" i="2" s="1"/>
  <c r="N3" i="2"/>
  <c r="P3" i="2" s="1"/>
  <c r="P32" i="2" s="1"/>
  <c r="J33" i="1"/>
  <c r="N24" i="1"/>
  <c r="P24" i="1" s="1"/>
  <c r="P33" i="1" s="1"/>
</calcChain>
</file>

<file path=xl/sharedStrings.xml><?xml version="1.0" encoding="utf-8"?>
<sst xmlns="http://schemas.openxmlformats.org/spreadsheetml/2006/main" count="235" uniqueCount="83">
  <si>
    <t>Item</t>
  </si>
  <si>
    <t>Quantity</t>
  </si>
  <si>
    <t>Est. Cost</t>
  </si>
  <si>
    <t>Total</t>
  </si>
  <si>
    <t>Traveler Server</t>
  </si>
  <si>
    <t>Verse Server</t>
  </si>
  <si>
    <t>Domino Adminstration Server</t>
  </si>
  <si>
    <t>Application Server</t>
  </si>
  <si>
    <t>Domino IQ Server</t>
  </si>
  <si>
    <t>Administrator</t>
  </si>
  <si>
    <t>Developer</t>
  </si>
  <si>
    <t>Development Environment Servers</t>
  </si>
  <si>
    <t>Backup Solution license per server</t>
  </si>
  <si>
    <t>Does not include:</t>
  </si>
  <si>
    <t>Telecom costs which are spread out across the company</t>
  </si>
  <si>
    <t>Internal wiring</t>
  </si>
  <si>
    <t>Air Conditioining</t>
  </si>
  <si>
    <t>Power costs</t>
  </si>
  <si>
    <t>Qual/testing Environment Servers</t>
  </si>
  <si>
    <t>HCL Licenses Annual amount Year 1</t>
  </si>
  <si>
    <t>Year 1</t>
  </si>
  <si>
    <t>Year 2</t>
  </si>
  <si>
    <t>Year 3</t>
  </si>
  <si>
    <t>HCL Licenses Annual amount Year 1 (new people)</t>
  </si>
  <si>
    <t>HCL Licenses Annual amount Year 1 (New People)</t>
  </si>
  <si>
    <t>HCL Licenses Renewal amount Year 3 (20%)</t>
  </si>
  <si>
    <t>HCL Licenses Renewal amount Year 2 (15%)</t>
  </si>
  <si>
    <t>HR Benefits</t>
  </si>
  <si>
    <t>HR Fees for staffing</t>
  </si>
  <si>
    <t>Administrators</t>
  </si>
  <si>
    <t>Developers</t>
  </si>
  <si>
    <t>Backup Solution license per server QUAL</t>
  </si>
  <si>
    <t>Training/Education/Certification</t>
  </si>
  <si>
    <t>Year 6</t>
  </si>
  <si>
    <t>Year 5</t>
  </si>
  <si>
    <t>Year 4</t>
  </si>
  <si>
    <t>HCL Licenses Annual amount Year 4</t>
  </si>
  <si>
    <t>HCL Licenses Renewal amount Year 5(15%)</t>
  </si>
  <si>
    <t>Operating System Licenses</t>
  </si>
  <si>
    <t>Server Software Updates (billed back to business units)</t>
  </si>
  <si>
    <t>Server Hardware Updates/Changes</t>
  </si>
  <si>
    <t>Application Servers</t>
  </si>
  <si>
    <t>Verse Servers</t>
  </si>
  <si>
    <t>Traveler Servers</t>
  </si>
  <si>
    <t>Domino Adminstration Servers</t>
  </si>
  <si>
    <t>DMZ SMTP Server In/Out Servers</t>
  </si>
  <si>
    <t>Trainings/Educations/Certifications</t>
  </si>
  <si>
    <t>Conferences/Events T&amp;E (2 events/yr)</t>
  </si>
  <si>
    <t>Trainings/Education/Certifications</t>
  </si>
  <si>
    <t>3rd Party Admin Tools Licensing</t>
  </si>
  <si>
    <t>3rd party Developer Tools Licensing</t>
  </si>
  <si>
    <t>Server Hardware Updates/Changes per server</t>
  </si>
  <si>
    <t>SSL Costs (if not using v12 certmgr)</t>
  </si>
  <si>
    <t>Monitoring Software</t>
  </si>
  <si>
    <t>Support Ticketing system</t>
  </si>
  <si>
    <t>Project Managers</t>
  </si>
  <si>
    <t>Team Laptops, Monitors, Headsets</t>
  </si>
  <si>
    <t>Apps Developed in House Charged Back to BUs</t>
  </si>
  <si>
    <t>This is to help people create a valid budget based on real needs and purpose.</t>
  </si>
  <si>
    <t>A number of fields are based on other inputs, and I will try to list them all for you here.</t>
  </si>
  <si>
    <t>Year 4-6 is to show what the next round might look like.</t>
  </si>
  <si>
    <t>Servers, just put in what you really have or want/need</t>
  </si>
  <si>
    <t>Salary - rough estimate, it does not imply what you should be paid, it is just a # used. Put in yoru own real info</t>
  </si>
  <si>
    <t>Development and Qual server quantity is half of Prod from my experience which is how the field is coded to total all the servers and divide by 2</t>
  </si>
  <si>
    <t>Backup software I picked a % to use based on the server value. You can plug in your number or keep a ratio.</t>
  </si>
  <si>
    <t>If you don't have 3rd party tools, remove this section, but I strongly urge you  to leverage Business partner tools</t>
  </si>
  <si>
    <t>For events and conferences I presume 2 a year, you can adjust it, but it should always include 1, otherwise you are getting zero education.</t>
  </si>
  <si>
    <r>
      <rPr>
        <b/>
        <sz val="11"/>
        <color theme="1"/>
        <rFont val="Aptos Narrow"/>
        <family val="2"/>
        <scheme val="minor"/>
      </rPr>
      <t xml:space="preserve">YEAR 1 </t>
    </r>
    <r>
      <rPr>
        <sz val="11"/>
        <color theme="1"/>
        <rFont val="Aptos Narrow"/>
        <family val="2"/>
        <scheme val="minor"/>
      </rPr>
      <t>Quantity Info</t>
    </r>
  </si>
  <si>
    <r>
      <rPr>
        <b/>
        <sz val="11"/>
        <color theme="1"/>
        <rFont val="Aptos Narrow"/>
        <family val="2"/>
        <scheme val="minor"/>
      </rPr>
      <t xml:space="preserve">Year 1 </t>
    </r>
    <r>
      <rPr>
        <sz val="11"/>
        <color theme="1"/>
        <rFont val="Aptos Narrow"/>
        <family val="2"/>
        <scheme val="minor"/>
      </rPr>
      <t>Cost info</t>
    </r>
  </si>
  <si>
    <t>No new servers purchased but it is good form to plan for expansion and or failure, warranty or not, things happen</t>
  </si>
  <si>
    <t>The server upgrades, which would vary based on the type of server, I guesstimated a value, which should be clawed back from the business units. It presumes you do 2 upgrades a year.</t>
  </si>
  <si>
    <t>I built in costs growth YoY because nothing stays the same anymore</t>
  </si>
  <si>
    <t>Apps charged back is a random guess number but if those business units went outside your company to get them, you would pay even more than this I bet</t>
  </si>
  <si>
    <t>Licensing is included and is a generic amount. In year 2 it presume some company growth and handles it at that time and then in year 3 the same happens</t>
  </si>
  <si>
    <t xml:space="preserve">I listed a bunch of other things you could include, if you have the numbers for them. </t>
  </si>
  <si>
    <t>The point is, your budget should be worth it to your company, not to be seen as the $1 store which defeats the benefit of having an Enterprise solution.</t>
  </si>
  <si>
    <t>Your Microsoft counterpart has no problem doing this, and more, get in there and get that budget so I can see you next time at the events</t>
  </si>
  <si>
    <t>Help Desk Staff</t>
  </si>
  <si>
    <t>Disaster Recovery Offsite (total servers/2)</t>
  </si>
  <si>
    <t>Backup Solution license per server excl. DR</t>
  </si>
  <si>
    <t>Backup Solution license per server Excl. DR</t>
  </si>
  <si>
    <t>Server Cabinet/Rack Space incl. Telecom, Power( 1 Per Location)</t>
  </si>
  <si>
    <t>Business Travel (not conference related)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</si>
</sst>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164" fontId="0" fillId="0" borderId="0" xfId="2" applyNumberFormat="1" applyFont="1" applyAlignment="1">
      <alignment horizontal="center"/>
    </xf>
    <xf numFmtId="0" fontId="0" fillId="0" borderId="0" xfId="1" applyNumberFormat="1" applyFon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1" applyNumberFormat="1" applyFont="1" applyAlignment="1">
      <alignment horizontal="center"/>
    </xf>
    <xf numFmtId="164" fontId="2" fillId="0" borderId="0" xfId="2" applyNumberFormat="1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DD1FB-BB15-4502-BB1C-187FD8874FCE}">
  <dimension ref="A1:A31"/>
  <sheetViews>
    <sheetView workbookViewId="0">
      <selection activeCell="A32" sqref="A32"/>
    </sheetView>
  </sheetViews>
  <sheetFormatPr defaultRowHeight="14.6" x14ac:dyDescent="0.4"/>
  <sheetData>
    <row r="1" spans="1:1" x14ac:dyDescent="0.4">
      <c r="A1" t="s">
        <v>58</v>
      </c>
    </row>
    <row r="3" spans="1:1" x14ac:dyDescent="0.4">
      <c r="A3" t="s">
        <v>59</v>
      </c>
    </row>
    <row r="5" spans="1:1" x14ac:dyDescent="0.4">
      <c r="A5" t="s">
        <v>60</v>
      </c>
    </row>
    <row r="7" spans="1:1" x14ac:dyDescent="0.4">
      <c r="A7" t="s">
        <v>67</v>
      </c>
    </row>
    <row r="8" spans="1:1" x14ac:dyDescent="0.4">
      <c r="A8" t="s">
        <v>61</v>
      </c>
    </row>
    <row r="9" spans="1:1" x14ac:dyDescent="0.4">
      <c r="A9" t="s">
        <v>62</v>
      </c>
    </row>
    <row r="10" spans="1:1" x14ac:dyDescent="0.4">
      <c r="A10" t="s">
        <v>63</v>
      </c>
    </row>
    <row r="11" spans="1:1" x14ac:dyDescent="0.4">
      <c r="A11" t="s">
        <v>66</v>
      </c>
    </row>
    <row r="13" spans="1:1" x14ac:dyDescent="0.4">
      <c r="A13" t="s">
        <v>68</v>
      </c>
    </row>
    <row r="14" spans="1:1" x14ac:dyDescent="0.4">
      <c r="A14" t="s">
        <v>64</v>
      </c>
    </row>
    <row r="15" spans="1:1" x14ac:dyDescent="0.4">
      <c r="A15" t="s">
        <v>65</v>
      </c>
    </row>
    <row r="17" spans="1:1" x14ac:dyDescent="0.4">
      <c r="A17" t="s">
        <v>72</v>
      </c>
    </row>
    <row r="19" spans="1:1" x14ac:dyDescent="0.4">
      <c r="A19" t="s">
        <v>73</v>
      </c>
    </row>
    <row r="21" spans="1:1" x14ac:dyDescent="0.4">
      <c r="A21" s="8" t="s">
        <v>21</v>
      </c>
    </row>
    <row r="22" spans="1:1" x14ac:dyDescent="0.4">
      <c r="A22" t="s">
        <v>69</v>
      </c>
    </row>
    <row r="23" spans="1:1" x14ac:dyDescent="0.4">
      <c r="A23" t="s">
        <v>70</v>
      </c>
    </row>
    <row r="24" spans="1:1" x14ac:dyDescent="0.4">
      <c r="A24" t="s">
        <v>71</v>
      </c>
    </row>
    <row r="27" spans="1:1" x14ac:dyDescent="0.4">
      <c r="A27" t="s">
        <v>74</v>
      </c>
    </row>
    <row r="29" spans="1:1" x14ac:dyDescent="0.4">
      <c r="A29" t="s">
        <v>75</v>
      </c>
    </row>
    <row r="31" spans="1:1" x14ac:dyDescent="0.4">
      <c r="A31" t="s">
        <v>76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E9DF5-B72C-4AD2-9F5C-C506E76E8307}">
  <dimension ref="A1:P46"/>
  <sheetViews>
    <sheetView workbookViewId="0">
      <selection activeCell="M42" sqref="M42"/>
    </sheetView>
  </sheetViews>
  <sheetFormatPr defaultRowHeight="14.6" x14ac:dyDescent="0.4"/>
  <cols>
    <col min="1" max="1" width="53.23046875" style="1" bestFit="1" customWidth="1"/>
    <col min="2" max="2" width="10.15234375" style="3" bestFit="1" customWidth="1"/>
    <col min="3" max="3" width="9.61328125" style="2" bestFit="1" customWidth="1"/>
    <col min="4" max="4" width="14.4609375" style="2" bestFit="1" customWidth="1"/>
    <col min="5" max="5" width="9.23046875" style="1"/>
    <col min="6" max="6" width="5.4609375" style="1" customWidth="1"/>
    <col min="7" max="7" width="40.53515625" style="1" customWidth="1"/>
    <col min="8" max="8" width="9.23046875" style="1"/>
    <col min="9" max="9" width="11.921875" style="1" bestFit="1" customWidth="1"/>
    <col min="10" max="10" width="15.15234375" style="1" customWidth="1"/>
    <col min="11" max="12" width="9.23046875" style="1"/>
    <col min="13" max="13" width="42.4609375" style="1" customWidth="1"/>
    <col min="14" max="14" width="9.23046875" style="1"/>
    <col min="15" max="15" width="11.921875" style="1" bestFit="1" customWidth="1"/>
    <col min="16" max="16" width="14.4609375" style="1" bestFit="1" customWidth="1"/>
    <col min="17" max="16384" width="9.23046875" style="1"/>
  </cols>
  <sheetData>
    <row r="1" spans="1:16" ht="23.6" x14ac:dyDescent="0.65">
      <c r="A1" s="9" t="s">
        <v>20</v>
      </c>
      <c r="B1" s="9"/>
      <c r="C1" s="9"/>
      <c r="D1" s="9"/>
      <c r="G1" s="9" t="s">
        <v>21</v>
      </c>
      <c r="H1" s="9"/>
      <c r="I1" s="9"/>
      <c r="J1" s="9"/>
      <c r="M1" s="9" t="s">
        <v>22</v>
      </c>
      <c r="N1" s="9"/>
      <c r="O1" s="9"/>
      <c r="P1" s="9"/>
    </row>
    <row r="2" spans="1:16" s="5" customFormat="1" ht="18.45" x14ac:dyDescent="0.5">
      <c r="A2" s="5" t="s">
        <v>0</v>
      </c>
      <c r="B2" s="6" t="s">
        <v>1</v>
      </c>
      <c r="C2" s="7" t="s">
        <v>2</v>
      </c>
      <c r="D2" s="7" t="s">
        <v>3</v>
      </c>
      <c r="G2" s="5" t="s">
        <v>0</v>
      </c>
      <c r="H2" s="6" t="s">
        <v>1</v>
      </c>
      <c r="I2" s="7" t="s">
        <v>2</v>
      </c>
      <c r="J2" s="7" t="s">
        <v>3</v>
      </c>
      <c r="M2" s="5" t="s">
        <v>0</v>
      </c>
      <c r="N2" s="6" t="s">
        <v>1</v>
      </c>
      <c r="O2" s="7" t="s">
        <v>2</v>
      </c>
      <c r="P2" s="7" t="s">
        <v>3</v>
      </c>
    </row>
    <row r="3" spans="1:16" x14ac:dyDescent="0.4">
      <c r="A3" s="1" t="s">
        <v>6</v>
      </c>
      <c r="B3" s="3">
        <v>2</v>
      </c>
      <c r="C3" s="2">
        <v>5000</v>
      </c>
      <c r="D3" s="2">
        <f>SUM(B3*C3)</f>
        <v>10000</v>
      </c>
      <c r="G3" s="1" t="s">
        <v>40</v>
      </c>
      <c r="H3" s="3">
        <f>B24</f>
        <v>30</v>
      </c>
      <c r="I3" s="2">
        <v>1000</v>
      </c>
      <c r="J3" s="2">
        <f>SUM(H3*I3)</f>
        <v>30000</v>
      </c>
      <c r="M3" s="1" t="s">
        <v>40</v>
      </c>
      <c r="N3" s="3">
        <f>B24</f>
        <v>30</v>
      </c>
      <c r="O3" s="2">
        <v>1000</v>
      </c>
      <c r="P3" s="2">
        <f>SUM(N3*O3)</f>
        <v>30000</v>
      </c>
    </row>
    <row r="4" spans="1:16" x14ac:dyDescent="0.4">
      <c r="A4" s="1" t="s">
        <v>4</v>
      </c>
      <c r="B4" s="3">
        <v>2</v>
      </c>
      <c r="C4" s="2">
        <v>5000</v>
      </c>
      <c r="D4" s="2">
        <f t="shared" ref="D4:D30" si="0">SUM(B4*C4)</f>
        <v>10000</v>
      </c>
      <c r="G4" s="1" t="s">
        <v>39</v>
      </c>
      <c r="H4" s="3">
        <f>B24*2</f>
        <v>60</v>
      </c>
      <c r="I4" s="2">
        <v>1500</v>
      </c>
      <c r="J4" s="2">
        <f t="shared" ref="J4" si="1">SUM(H4*I4)</f>
        <v>90000</v>
      </c>
      <c r="M4" s="1" t="s">
        <v>39</v>
      </c>
      <c r="N4" s="3">
        <f>B24*2</f>
        <v>60</v>
      </c>
      <c r="O4" s="2">
        <v>2000</v>
      </c>
      <c r="P4" s="2">
        <f t="shared" ref="P4" si="2">SUM(N4*O4)</f>
        <v>120000</v>
      </c>
    </row>
    <row r="5" spans="1:16" x14ac:dyDescent="0.4">
      <c r="A5" s="1" t="s">
        <v>5</v>
      </c>
      <c r="B5" s="3">
        <v>2</v>
      </c>
      <c r="C5" s="2">
        <v>5000</v>
      </c>
      <c r="D5" s="2">
        <f t="shared" si="0"/>
        <v>10000</v>
      </c>
      <c r="H5" s="3"/>
      <c r="I5" s="2"/>
      <c r="J5" s="2"/>
      <c r="N5" s="3"/>
      <c r="O5" s="2"/>
      <c r="P5" s="2"/>
    </row>
    <row r="6" spans="1:16" x14ac:dyDescent="0.4">
      <c r="A6" s="1" t="s">
        <v>7</v>
      </c>
      <c r="B6" s="3">
        <v>2</v>
      </c>
      <c r="C6" s="2">
        <v>5000</v>
      </c>
      <c r="D6" s="2">
        <f t="shared" si="0"/>
        <v>10000</v>
      </c>
      <c r="H6" s="3"/>
      <c r="I6" s="2"/>
      <c r="J6" s="2"/>
      <c r="N6" s="3"/>
      <c r="O6" s="2"/>
      <c r="P6" s="2"/>
    </row>
    <row r="7" spans="1:16" x14ac:dyDescent="0.4">
      <c r="A7" s="1" t="s">
        <v>8</v>
      </c>
      <c r="B7" s="3">
        <v>2</v>
      </c>
      <c r="C7" s="2">
        <v>7500</v>
      </c>
      <c r="D7" s="2">
        <f t="shared" si="0"/>
        <v>15000</v>
      </c>
      <c r="H7" s="3"/>
      <c r="I7" s="2"/>
      <c r="J7" s="2"/>
      <c r="N7" s="3"/>
      <c r="O7" s="2"/>
      <c r="P7" s="2"/>
    </row>
    <row r="8" spans="1:16" x14ac:dyDescent="0.4">
      <c r="A8" s="1" t="s">
        <v>45</v>
      </c>
      <c r="B8" s="3">
        <v>2</v>
      </c>
      <c r="C8" s="2">
        <v>5000</v>
      </c>
      <c r="D8" s="2">
        <f>SUM(B8*C8)</f>
        <v>10000</v>
      </c>
      <c r="H8" s="3"/>
      <c r="I8" s="2"/>
      <c r="J8" s="2"/>
      <c r="N8" s="3"/>
      <c r="O8" s="2"/>
      <c r="P8" s="2"/>
    </row>
    <row r="9" spans="1:16" x14ac:dyDescent="0.4">
      <c r="A9" s="1" t="s">
        <v>78</v>
      </c>
      <c r="B9" s="3">
        <f>SUM(B3:B8)/2</f>
        <v>6</v>
      </c>
      <c r="C9" s="2">
        <v>5000</v>
      </c>
      <c r="D9" s="2">
        <f>SUM(B9*C9)</f>
        <v>30000</v>
      </c>
      <c r="H9" s="3"/>
      <c r="I9" s="2"/>
      <c r="J9" s="2"/>
      <c r="N9" s="3"/>
      <c r="O9" s="2"/>
      <c r="P9" s="2"/>
    </row>
    <row r="10" spans="1:16" x14ac:dyDescent="0.4">
      <c r="A10" s="1" t="s">
        <v>81</v>
      </c>
      <c r="B10" s="3">
        <v>2</v>
      </c>
      <c r="C10" s="2">
        <v>5000</v>
      </c>
      <c r="D10" s="2">
        <f>SUM(B10*C10)</f>
        <v>10000</v>
      </c>
      <c r="H10" s="3"/>
      <c r="I10" s="2"/>
      <c r="J10" s="2"/>
      <c r="N10" s="3"/>
      <c r="O10" s="2"/>
      <c r="P10" s="2"/>
    </row>
    <row r="11" spans="1:16" x14ac:dyDescent="0.4">
      <c r="H11" s="3"/>
      <c r="I11" s="2"/>
      <c r="J11" s="2"/>
      <c r="N11" s="3"/>
      <c r="O11" s="2"/>
      <c r="P11" s="2"/>
    </row>
    <row r="12" spans="1:16" x14ac:dyDescent="0.4">
      <c r="A12" s="1" t="s">
        <v>29</v>
      </c>
      <c r="B12" s="3">
        <v>2</v>
      </c>
      <c r="C12" s="2">
        <v>120000</v>
      </c>
      <c r="D12" s="2">
        <f t="shared" si="0"/>
        <v>240000</v>
      </c>
      <c r="G12" s="1" t="s">
        <v>29</v>
      </c>
      <c r="H12" s="3">
        <v>2</v>
      </c>
      <c r="I12" s="2">
        <v>125000</v>
      </c>
      <c r="J12" s="2">
        <f t="shared" ref="J12:J16" si="3">SUM(H12*I12)</f>
        <v>250000</v>
      </c>
      <c r="M12" s="1" t="s">
        <v>29</v>
      </c>
      <c r="N12" s="3">
        <v>2</v>
      </c>
      <c r="O12" s="2">
        <v>130000</v>
      </c>
      <c r="P12" s="2">
        <f t="shared" ref="P12:P16" si="4">SUM(N12*O12)</f>
        <v>260000</v>
      </c>
    </row>
    <row r="13" spans="1:16" x14ac:dyDescent="0.4">
      <c r="A13" s="1" t="s">
        <v>30</v>
      </c>
      <c r="B13" s="3">
        <v>2</v>
      </c>
      <c r="C13" s="2">
        <v>175000</v>
      </c>
      <c r="D13" s="2">
        <f t="shared" si="0"/>
        <v>350000</v>
      </c>
      <c r="G13" s="1" t="s">
        <v>30</v>
      </c>
      <c r="H13" s="3">
        <v>2</v>
      </c>
      <c r="I13" s="2">
        <v>180000</v>
      </c>
      <c r="J13" s="2">
        <f t="shared" si="3"/>
        <v>360000</v>
      </c>
      <c r="M13" s="1" t="s">
        <v>30</v>
      </c>
      <c r="N13" s="3">
        <v>2</v>
      </c>
      <c r="O13" s="2">
        <v>185000</v>
      </c>
      <c r="P13" s="2">
        <f t="shared" si="4"/>
        <v>370000</v>
      </c>
    </row>
    <row r="14" spans="1:16" x14ac:dyDescent="0.4">
      <c r="A14" s="1" t="s">
        <v>77</v>
      </c>
      <c r="B14" s="3">
        <v>1</v>
      </c>
      <c r="C14" s="2">
        <v>75000</v>
      </c>
      <c r="D14" s="2">
        <f t="shared" si="0"/>
        <v>75000</v>
      </c>
      <c r="G14" s="1" t="s">
        <v>77</v>
      </c>
      <c r="H14" s="3">
        <v>1</v>
      </c>
      <c r="I14" s="2">
        <v>78000</v>
      </c>
      <c r="J14" s="2">
        <f t="shared" si="3"/>
        <v>78000</v>
      </c>
      <c r="M14" s="1" t="s">
        <v>77</v>
      </c>
      <c r="N14" s="3">
        <v>1</v>
      </c>
      <c r="O14" s="2">
        <v>81000</v>
      </c>
      <c r="P14" s="2">
        <f t="shared" si="4"/>
        <v>81000</v>
      </c>
    </row>
    <row r="15" spans="1:16" x14ac:dyDescent="0.4">
      <c r="A15" s="1" t="s">
        <v>48</v>
      </c>
      <c r="B15" s="3">
        <f>SUM(B12:B14)</f>
        <v>5</v>
      </c>
      <c r="C15" s="2">
        <v>5000</v>
      </c>
      <c r="D15" s="2">
        <f t="shared" si="0"/>
        <v>25000</v>
      </c>
      <c r="G15" s="1" t="s">
        <v>48</v>
      </c>
      <c r="H15" s="3">
        <f>SUM(H12:H14)</f>
        <v>5</v>
      </c>
      <c r="I15" s="2">
        <v>5250</v>
      </c>
      <c r="J15" s="2">
        <f t="shared" si="3"/>
        <v>26250</v>
      </c>
      <c r="M15" s="1" t="s">
        <v>48</v>
      </c>
      <c r="N15" s="3">
        <f>SUM(N12:N14)</f>
        <v>5</v>
      </c>
      <c r="O15" s="2">
        <v>5500</v>
      </c>
      <c r="P15" s="2">
        <f t="shared" si="4"/>
        <v>27500</v>
      </c>
    </row>
    <row r="16" spans="1:16" x14ac:dyDescent="0.4">
      <c r="A16" s="1" t="s">
        <v>47</v>
      </c>
      <c r="B16" s="3">
        <f>SUM(B12:B14)*2</f>
        <v>10</v>
      </c>
      <c r="C16" s="2">
        <v>2500</v>
      </c>
      <c r="D16" s="2">
        <f t="shared" si="0"/>
        <v>25000</v>
      </c>
      <c r="G16" s="1" t="s">
        <v>47</v>
      </c>
      <c r="H16" s="3">
        <f>SUM(H12:H14)*2</f>
        <v>10</v>
      </c>
      <c r="I16" s="2">
        <v>2800</v>
      </c>
      <c r="J16" s="2">
        <f t="shared" si="3"/>
        <v>28000</v>
      </c>
      <c r="M16" s="1" t="s">
        <v>47</v>
      </c>
      <c r="N16" s="3">
        <f>SUM(N12:N14)*2</f>
        <v>10</v>
      </c>
      <c r="O16" s="2">
        <v>3000</v>
      </c>
      <c r="P16" s="2">
        <f t="shared" si="4"/>
        <v>30000</v>
      </c>
    </row>
    <row r="17" spans="1:16" x14ac:dyDescent="0.4">
      <c r="A17" s="1" t="s">
        <v>56</v>
      </c>
      <c r="B17" s="3">
        <f>SUM(B12:B14)</f>
        <v>5</v>
      </c>
      <c r="C17" s="2">
        <v>4000</v>
      </c>
      <c r="D17" s="2">
        <f t="shared" si="0"/>
        <v>20000</v>
      </c>
      <c r="H17" s="3"/>
      <c r="I17" s="2"/>
      <c r="J17" s="2"/>
      <c r="N17" s="3"/>
      <c r="O17" s="2"/>
      <c r="P17" s="2"/>
    </row>
    <row r="18" spans="1:16" x14ac:dyDescent="0.4">
      <c r="H18" s="3"/>
      <c r="I18" s="2"/>
      <c r="J18" s="2"/>
      <c r="N18" s="3"/>
      <c r="O18" s="2"/>
      <c r="P18" s="2"/>
    </row>
    <row r="19" spans="1:16" x14ac:dyDescent="0.4">
      <c r="A19" s="1" t="s">
        <v>11</v>
      </c>
      <c r="B19" s="3">
        <f>SUM(B3:B8)/2</f>
        <v>6</v>
      </c>
      <c r="C19" s="2">
        <v>4000</v>
      </c>
      <c r="D19" s="2">
        <f t="shared" si="0"/>
        <v>24000</v>
      </c>
      <c r="H19" s="3"/>
      <c r="I19" s="2"/>
      <c r="J19" s="2"/>
      <c r="N19" s="3"/>
      <c r="O19" s="2"/>
      <c r="P19" s="2"/>
    </row>
    <row r="20" spans="1:16" x14ac:dyDescent="0.4">
      <c r="A20" s="1" t="s">
        <v>18</v>
      </c>
      <c r="B20" s="3">
        <f>SUM(B3:B8)/2</f>
        <v>6</v>
      </c>
      <c r="C20" s="2">
        <v>5000</v>
      </c>
      <c r="D20" s="2">
        <f t="shared" si="0"/>
        <v>30000</v>
      </c>
      <c r="H20" s="3"/>
      <c r="I20" s="2"/>
      <c r="J20" s="2"/>
      <c r="N20" s="3"/>
      <c r="O20" s="2"/>
      <c r="P20" s="2"/>
    </row>
    <row r="21" spans="1:16" x14ac:dyDescent="0.4">
      <c r="H21" s="3"/>
      <c r="I21" s="2"/>
      <c r="J21" s="2"/>
      <c r="N21" s="3"/>
      <c r="O21" s="2"/>
      <c r="P21" s="2"/>
    </row>
    <row r="22" spans="1:16" x14ac:dyDescent="0.4">
      <c r="A22" s="1" t="s">
        <v>80</v>
      </c>
      <c r="B22" s="3">
        <f>SUM(B3:B8)</f>
        <v>12</v>
      </c>
      <c r="C22" s="2">
        <f>SUM(C3*0.1)</f>
        <v>500</v>
      </c>
      <c r="D22" s="2">
        <f t="shared" si="0"/>
        <v>6000</v>
      </c>
      <c r="G22" s="1" t="s">
        <v>12</v>
      </c>
      <c r="H22" s="3">
        <f>B22</f>
        <v>12</v>
      </c>
      <c r="I22" s="2">
        <f>C22*1.1</f>
        <v>550</v>
      </c>
      <c r="J22" s="2">
        <f t="shared" ref="J22:J32" si="5">SUM(H22*I22)</f>
        <v>6600</v>
      </c>
      <c r="M22" s="1" t="s">
        <v>12</v>
      </c>
      <c r="N22" s="3">
        <f>B22</f>
        <v>12</v>
      </c>
      <c r="O22" s="2">
        <f>I22*1.1</f>
        <v>605</v>
      </c>
      <c r="P22" s="2">
        <f t="shared" ref="P22:P32" si="6">SUM(N22*O22)</f>
        <v>7260</v>
      </c>
    </row>
    <row r="23" spans="1:16" x14ac:dyDescent="0.4">
      <c r="A23" s="1" t="s">
        <v>31</v>
      </c>
      <c r="B23" s="3">
        <v>1</v>
      </c>
      <c r="C23" s="2">
        <f>C22</f>
        <v>500</v>
      </c>
      <c r="D23" s="2">
        <f t="shared" si="0"/>
        <v>500</v>
      </c>
      <c r="G23" s="1" t="s">
        <v>31</v>
      </c>
      <c r="H23" s="3">
        <v>1</v>
      </c>
      <c r="I23" s="2">
        <f>I22</f>
        <v>550</v>
      </c>
      <c r="J23" s="2">
        <f t="shared" si="5"/>
        <v>550</v>
      </c>
      <c r="M23" s="1" t="s">
        <v>31</v>
      </c>
      <c r="N23" s="3">
        <v>1</v>
      </c>
      <c r="O23" s="2">
        <f>O22</f>
        <v>605</v>
      </c>
      <c r="P23" s="2">
        <f t="shared" si="6"/>
        <v>605</v>
      </c>
    </row>
    <row r="24" spans="1:16" x14ac:dyDescent="0.4">
      <c r="A24" s="1" t="s">
        <v>38</v>
      </c>
      <c r="B24" s="3">
        <f>SUM(B3:B9)+B19+B20</f>
        <v>30</v>
      </c>
      <c r="C24" s="2">
        <v>100</v>
      </c>
      <c r="D24" s="2">
        <f t="shared" si="0"/>
        <v>3000</v>
      </c>
      <c r="G24" s="1" t="s">
        <v>38</v>
      </c>
      <c r="H24" s="3">
        <f>B24</f>
        <v>30</v>
      </c>
      <c r="I24" s="2">
        <v>110</v>
      </c>
      <c r="J24" s="2">
        <f t="shared" si="5"/>
        <v>3300</v>
      </c>
      <c r="M24" s="1" t="s">
        <v>38</v>
      </c>
      <c r="N24" s="3">
        <f>H24</f>
        <v>30</v>
      </c>
      <c r="O24" s="2">
        <v>115</v>
      </c>
      <c r="P24" s="2">
        <f t="shared" si="6"/>
        <v>3450</v>
      </c>
    </row>
    <row r="25" spans="1:16" x14ac:dyDescent="0.4">
      <c r="A25" s="1" t="s">
        <v>49</v>
      </c>
      <c r="B25" s="3">
        <v>2</v>
      </c>
      <c r="C25" s="2">
        <v>5000</v>
      </c>
      <c r="D25" s="2">
        <f t="shared" si="0"/>
        <v>10000</v>
      </c>
      <c r="G25" s="1" t="s">
        <v>49</v>
      </c>
      <c r="H25" s="3">
        <v>2</v>
      </c>
      <c r="I25" s="2">
        <v>5500</v>
      </c>
      <c r="J25" s="2">
        <f t="shared" si="5"/>
        <v>11000</v>
      </c>
      <c r="M25" s="1" t="s">
        <v>49</v>
      </c>
      <c r="N25" s="3">
        <v>2</v>
      </c>
      <c r="O25" s="2">
        <v>6000</v>
      </c>
      <c r="P25" s="2">
        <f t="shared" si="6"/>
        <v>12000</v>
      </c>
    </row>
    <row r="26" spans="1:16" x14ac:dyDescent="0.4">
      <c r="A26" s="1" t="s">
        <v>50</v>
      </c>
      <c r="B26" s="3">
        <v>3</v>
      </c>
      <c r="C26" s="2">
        <v>10000</v>
      </c>
      <c r="D26" s="2">
        <f t="shared" si="0"/>
        <v>30000</v>
      </c>
      <c r="G26" s="1" t="s">
        <v>50</v>
      </c>
      <c r="H26" s="3">
        <v>3</v>
      </c>
      <c r="I26" s="2">
        <v>11000</v>
      </c>
      <c r="J26" s="2">
        <f t="shared" si="5"/>
        <v>33000</v>
      </c>
      <c r="M26" s="1" t="s">
        <v>50</v>
      </c>
      <c r="N26" s="3">
        <v>3</v>
      </c>
      <c r="O26" s="2">
        <v>12000</v>
      </c>
      <c r="P26" s="2">
        <f t="shared" si="6"/>
        <v>36000</v>
      </c>
    </row>
    <row r="27" spans="1:16" x14ac:dyDescent="0.4">
      <c r="H27" s="3"/>
      <c r="I27" s="2"/>
      <c r="J27" s="2"/>
      <c r="N27" s="3"/>
      <c r="O27" s="2"/>
      <c r="P27" s="2"/>
    </row>
    <row r="28" spans="1:16" x14ac:dyDescent="0.4">
      <c r="A28" s="1" t="s">
        <v>57</v>
      </c>
      <c r="B28" s="3">
        <v>4</v>
      </c>
      <c r="C28" s="2">
        <v>50000</v>
      </c>
      <c r="D28" s="2">
        <f t="shared" si="0"/>
        <v>200000</v>
      </c>
      <c r="G28" s="1" t="s">
        <v>57</v>
      </c>
      <c r="H28" s="3">
        <v>4</v>
      </c>
      <c r="I28" s="2">
        <v>55000</v>
      </c>
      <c r="J28" s="2">
        <f t="shared" ref="J28" si="7">SUM(H28*I28)</f>
        <v>220000</v>
      </c>
      <c r="M28" s="1" t="s">
        <v>57</v>
      </c>
      <c r="N28" s="3">
        <v>4</v>
      </c>
      <c r="O28" s="2">
        <v>60000</v>
      </c>
      <c r="P28" s="2">
        <f t="shared" ref="P28" si="8">SUM(N28*O28)</f>
        <v>240000</v>
      </c>
    </row>
    <row r="29" spans="1:16" x14ac:dyDescent="0.4">
      <c r="H29" s="3"/>
      <c r="I29" s="2"/>
      <c r="J29" s="2"/>
      <c r="N29" s="3"/>
      <c r="O29" s="2"/>
      <c r="P29" s="2"/>
    </row>
    <row r="30" spans="1:16" x14ac:dyDescent="0.4">
      <c r="A30" s="1" t="s">
        <v>19</v>
      </c>
      <c r="B30" s="3">
        <v>500</v>
      </c>
      <c r="C30" s="2">
        <v>110</v>
      </c>
      <c r="D30" s="2">
        <f t="shared" si="0"/>
        <v>55000</v>
      </c>
      <c r="G30" s="1" t="s">
        <v>26</v>
      </c>
      <c r="H30" s="3">
        <v>500</v>
      </c>
      <c r="I30" s="2">
        <f>SUM(C30*0.15)</f>
        <v>16.5</v>
      </c>
      <c r="J30" s="2">
        <f t="shared" si="5"/>
        <v>8250</v>
      </c>
      <c r="M30" s="1" t="s">
        <v>25</v>
      </c>
      <c r="N30" s="3">
        <v>500</v>
      </c>
      <c r="O30" s="2">
        <f>SUM(C30*0.2)</f>
        <v>22</v>
      </c>
      <c r="P30" s="2">
        <f t="shared" si="6"/>
        <v>11000</v>
      </c>
    </row>
    <row r="31" spans="1:16" x14ac:dyDescent="0.4">
      <c r="G31" s="1" t="s">
        <v>23</v>
      </c>
      <c r="H31" s="3">
        <v>50</v>
      </c>
      <c r="I31" s="2">
        <v>115</v>
      </c>
      <c r="J31" s="2">
        <f t="shared" si="5"/>
        <v>5750</v>
      </c>
      <c r="M31" s="1" t="s">
        <v>26</v>
      </c>
      <c r="N31" s="3">
        <v>50</v>
      </c>
      <c r="O31" s="2">
        <f>SUM(C30*0.15)</f>
        <v>16.5</v>
      </c>
      <c r="P31" s="2">
        <f t="shared" si="6"/>
        <v>825</v>
      </c>
    </row>
    <row r="32" spans="1:16" x14ac:dyDescent="0.4">
      <c r="H32" s="3"/>
      <c r="I32" s="2"/>
      <c r="J32" s="2">
        <f t="shared" si="5"/>
        <v>0</v>
      </c>
      <c r="M32" s="1" t="s">
        <v>24</v>
      </c>
      <c r="N32" s="3">
        <v>50</v>
      </c>
      <c r="O32" s="2">
        <v>120</v>
      </c>
      <c r="P32" s="2">
        <f t="shared" si="6"/>
        <v>6000</v>
      </c>
    </row>
    <row r="33" spans="1:16" ht="18.45" x14ac:dyDescent="0.5">
      <c r="A33" s="5" t="s">
        <v>3</v>
      </c>
      <c r="B33" s="6"/>
      <c r="C33" s="7"/>
      <c r="D33" s="7">
        <f>SUM(D3:D32)</f>
        <v>1198500</v>
      </c>
      <c r="G33" s="5" t="s">
        <v>3</v>
      </c>
      <c r="H33" s="6"/>
      <c r="I33" s="7"/>
      <c r="J33" s="7">
        <f>SUM(J3:J32)</f>
        <v>1150700</v>
      </c>
      <c r="M33" s="5" t="s">
        <v>3</v>
      </c>
      <c r="N33" s="6"/>
      <c r="O33" s="7"/>
      <c r="P33" s="7">
        <f>SUM(P3:P32)</f>
        <v>1235640</v>
      </c>
    </row>
    <row r="34" spans="1:16" x14ac:dyDescent="0.4">
      <c r="H34" s="3"/>
      <c r="I34" s="2"/>
      <c r="J34" s="2"/>
      <c r="N34" s="3"/>
      <c r="O34" s="2"/>
      <c r="P34" s="2"/>
    </row>
    <row r="35" spans="1:16" x14ac:dyDescent="0.4">
      <c r="A35" s="1" t="s">
        <v>13</v>
      </c>
      <c r="G35" s="1" t="s">
        <v>13</v>
      </c>
      <c r="H35" s="3"/>
      <c r="I35" s="2"/>
      <c r="J35" s="2"/>
      <c r="M35" s="1" t="s">
        <v>13</v>
      </c>
      <c r="N35" s="3"/>
      <c r="O35" s="2"/>
      <c r="P35" s="2"/>
    </row>
    <row r="36" spans="1:16" x14ac:dyDescent="0.4">
      <c r="A36" s="4" t="s">
        <v>14</v>
      </c>
      <c r="G36" s="4" t="s">
        <v>14</v>
      </c>
      <c r="H36" s="3"/>
      <c r="I36" s="2"/>
      <c r="J36" s="2"/>
      <c r="M36" s="4" t="s">
        <v>14</v>
      </c>
      <c r="N36" s="3"/>
      <c r="O36" s="2"/>
      <c r="P36" s="2"/>
    </row>
    <row r="37" spans="1:16" x14ac:dyDescent="0.4">
      <c r="A37" s="4" t="s">
        <v>15</v>
      </c>
      <c r="G37" s="4" t="s">
        <v>15</v>
      </c>
      <c r="H37" s="3"/>
      <c r="I37" s="2"/>
      <c r="J37" s="2"/>
      <c r="M37" s="4" t="s">
        <v>15</v>
      </c>
      <c r="N37" s="3"/>
      <c r="O37" s="2"/>
      <c r="P37" s="2"/>
    </row>
    <row r="38" spans="1:16" x14ac:dyDescent="0.4">
      <c r="A38" s="4" t="s">
        <v>16</v>
      </c>
      <c r="G38" s="4" t="s">
        <v>16</v>
      </c>
      <c r="H38" s="3"/>
      <c r="I38" s="2"/>
      <c r="J38" s="2"/>
      <c r="M38" s="4" t="s">
        <v>16</v>
      </c>
      <c r="N38" s="3"/>
      <c r="O38" s="2"/>
      <c r="P38" s="2"/>
    </row>
    <row r="39" spans="1:16" x14ac:dyDescent="0.4">
      <c r="A39" s="4" t="s">
        <v>17</v>
      </c>
      <c r="G39" s="4" t="s">
        <v>17</v>
      </c>
      <c r="M39" s="4" t="s">
        <v>17</v>
      </c>
      <c r="N39" s="3"/>
      <c r="O39" s="2"/>
      <c r="P39" s="2"/>
    </row>
    <row r="40" spans="1:16" x14ac:dyDescent="0.4">
      <c r="A40" s="4" t="s">
        <v>27</v>
      </c>
      <c r="G40" s="4" t="s">
        <v>27</v>
      </c>
      <c r="M40" s="4" t="s">
        <v>27</v>
      </c>
    </row>
    <row r="41" spans="1:16" x14ac:dyDescent="0.4">
      <c r="A41" s="4" t="s">
        <v>28</v>
      </c>
      <c r="G41" s="4" t="s">
        <v>28</v>
      </c>
      <c r="M41" s="4" t="s">
        <v>28</v>
      </c>
    </row>
    <row r="42" spans="1:16" x14ac:dyDescent="0.4">
      <c r="A42" s="4" t="s">
        <v>82</v>
      </c>
      <c r="G42" s="4" t="s">
        <v>82</v>
      </c>
      <c r="M42" s="4" t="s">
        <v>82</v>
      </c>
    </row>
    <row r="43" spans="1:16" x14ac:dyDescent="0.4">
      <c r="A43" s="4" t="s">
        <v>52</v>
      </c>
      <c r="G43" s="4" t="s">
        <v>52</v>
      </c>
      <c r="M43" s="4" t="s">
        <v>52</v>
      </c>
    </row>
    <row r="44" spans="1:16" x14ac:dyDescent="0.4">
      <c r="A44" s="4" t="s">
        <v>53</v>
      </c>
      <c r="G44" s="4" t="s">
        <v>53</v>
      </c>
      <c r="M44" s="4" t="s">
        <v>53</v>
      </c>
    </row>
    <row r="45" spans="1:16" x14ac:dyDescent="0.4">
      <c r="A45" s="4" t="s">
        <v>54</v>
      </c>
      <c r="G45" s="4" t="s">
        <v>54</v>
      </c>
      <c r="M45" s="4" t="s">
        <v>54</v>
      </c>
    </row>
    <row r="46" spans="1:16" x14ac:dyDescent="0.4">
      <c r="A46" s="4" t="s">
        <v>55</v>
      </c>
      <c r="G46" s="4" t="s">
        <v>55</v>
      </c>
      <c r="M46" s="4" t="s">
        <v>55</v>
      </c>
    </row>
  </sheetData>
  <mergeCells count="3">
    <mergeCell ref="A1:D1"/>
    <mergeCell ref="G1:J1"/>
    <mergeCell ref="M1:P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749FA-2FAB-476A-AEF2-0E9EAAFAC793}">
  <dimension ref="A1:P50"/>
  <sheetViews>
    <sheetView tabSelected="1" workbookViewId="0">
      <selection activeCell="I42" sqref="I42"/>
    </sheetView>
  </sheetViews>
  <sheetFormatPr defaultRowHeight="14.6" x14ac:dyDescent="0.4"/>
  <cols>
    <col min="1" max="1" width="53.23046875" style="1" bestFit="1" customWidth="1"/>
    <col min="2" max="2" width="10.15234375" style="3" bestFit="1" customWidth="1"/>
    <col min="3" max="3" width="9.61328125" style="2" bestFit="1" customWidth="1"/>
    <col min="4" max="4" width="14.61328125" style="2" customWidth="1"/>
    <col min="5" max="5" width="9.23046875" style="1"/>
    <col min="6" max="6" width="5.4609375" style="1" customWidth="1"/>
    <col min="7" max="7" width="40.53515625" style="1" customWidth="1"/>
    <col min="8" max="8" width="9.23046875" style="1"/>
    <col min="9" max="9" width="11.921875" style="1" bestFit="1" customWidth="1"/>
    <col min="10" max="10" width="14.4609375" style="1" bestFit="1" customWidth="1"/>
    <col min="11" max="12" width="9.23046875" style="1"/>
    <col min="13" max="13" width="42.4609375" style="1" customWidth="1"/>
    <col min="14" max="14" width="9.23046875" style="1"/>
    <col min="15" max="15" width="11.921875" style="1" bestFit="1" customWidth="1"/>
    <col min="16" max="16" width="16.3046875" style="1" customWidth="1"/>
    <col min="17" max="16384" width="9.23046875" style="1"/>
  </cols>
  <sheetData>
    <row r="1" spans="1:16" ht="23.6" x14ac:dyDescent="0.65">
      <c r="A1" s="9" t="s">
        <v>35</v>
      </c>
      <c r="B1" s="9"/>
      <c r="C1" s="9"/>
      <c r="D1" s="9"/>
      <c r="G1" s="9" t="s">
        <v>34</v>
      </c>
      <c r="H1" s="9"/>
      <c r="I1" s="9"/>
      <c r="J1" s="9"/>
      <c r="M1" s="9" t="s">
        <v>33</v>
      </c>
      <c r="N1" s="9"/>
      <c r="O1" s="9"/>
      <c r="P1" s="9"/>
    </row>
    <row r="2" spans="1:16" s="5" customFormat="1" ht="18.45" x14ac:dyDescent="0.5">
      <c r="A2" s="5" t="s">
        <v>0</v>
      </c>
      <c r="B2" s="6" t="s">
        <v>1</v>
      </c>
      <c r="C2" s="7" t="s">
        <v>2</v>
      </c>
      <c r="D2" s="7" t="s">
        <v>3</v>
      </c>
      <c r="G2" s="5" t="s">
        <v>0</v>
      </c>
      <c r="H2" s="6" t="s">
        <v>1</v>
      </c>
      <c r="I2" s="7" t="s">
        <v>2</v>
      </c>
      <c r="J2" s="7" t="s">
        <v>3</v>
      </c>
      <c r="M2" s="5" t="s">
        <v>0</v>
      </c>
      <c r="N2" s="6" t="s">
        <v>1</v>
      </c>
      <c r="O2" s="7" t="s">
        <v>2</v>
      </c>
      <c r="P2" s="7" t="s">
        <v>3</v>
      </c>
    </row>
    <row r="3" spans="1:16" x14ac:dyDescent="0.4">
      <c r="A3" s="1" t="s">
        <v>44</v>
      </c>
      <c r="B3" s="3">
        <v>2</v>
      </c>
      <c r="C3" s="2">
        <v>6500</v>
      </c>
      <c r="D3" s="2">
        <f>SUM(B3*C3)</f>
        <v>13000</v>
      </c>
      <c r="G3" s="1" t="s">
        <v>51</v>
      </c>
      <c r="H3" s="3">
        <f>SUM(B23)</f>
        <v>30</v>
      </c>
      <c r="I3" s="2">
        <v>1000</v>
      </c>
      <c r="J3" s="2">
        <f>SUM(H3*I3)</f>
        <v>30000</v>
      </c>
      <c r="M3" s="1" t="s">
        <v>40</v>
      </c>
      <c r="N3" s="3">
        <f>B23</f>
        <v>30</v>
      </c>
      <c r="O3" s="2">
        <v>1000</v>
      </c>
      <c r="P3" s="2">
        <f>SUM(N3*O3)</f>
        <v>30000</v>
      </c>
    </row>
    <row r="4" spans="1:16" x14ac:dyDescent="0.4">
      <c r="A4" s="1" t="s">
        <v>43</v>
      </c>
      <c r="B4" s="3">
        <v>2</v>
      </c>
      <c r="C4" s="2">
        <v>6500</v>
      </c>
      <c r="D4" s="2">
        <f t="shared" ref="D4:D29" si="0">SUM(B4*C4)</f>
        <v>13000</v>
      </c>
      <c r="G4" s="1" t="s">
        <v>39</v>
      </c>
      <c r="H4" s="3">
        <f>B23*2</f>
        <v>60</v>
      </c>
      <c r="I4" s="2">
        <v>2500</v>
      </c>
      <c r="J4" s="2">
        <f t="shared" ref="J4" si="1">SUM(H4*I4)</f>
        <v>150000</v>
      </c>
      <c r="M4" s="1" t="s">
        <v>39</v>
      </c>
      <c r="N4" s="3">
        <f>B23*2</f>
        <v>60</v>
      </c>
      <c r="O4" s="2">
        <v>3000</v>
      </c>
      <c r="P4" s="2">
        <f t="shared" ref="P4" si="2">SUM(N4*O4)</f>
        <v>180000</v>
      </c>
    </row>
    <row r="5" spans="1:16" x14ac:dyDescent="0.4">
      <c r="A5" s="1" t="s">
        <v>42</v>
      </c>
      <c r="B5" s="3">
        <v>2</v>
      </c>
      <c r="C5" s="2">
        <v>6500</v>
      </c>
      <c r="D5" s="2">
        <f t="shared" si="0"/>
        <v>13000</v>
      </c>
      <c r="H5" s="3"/>
      <c r="I5" s="2"/>
      <c r="J5" s="2"/>
      <c r="N5" s="3"/>
      <c r="O5" s="2"/>
      <c r="P5" s="2"/>
    </row>
    <row r="6" spans="1:16" x14ac:dyDescent="0.4">
      <c r="A6" s="1" t="s">
        <v>41</v>
      </c>
      <c r="B6" s="3">
        <v>2</v>
      </c>
      <c r="C6" s="2">
        <v>6500</v>
      </c>
      <c r="D6" s="2">
        <f t="shared" si="0"/>
        <v>13000</v>
      </c>
      <c r="H6" s="3"/>
      <c r="I6" s="2"/>
      <c r="J6" s="2"/>
      <c r="N6" s="3"/>
      <c r="O6" s="2"/>
      <c r="P6" s="2"/>
    </row>
    <row r="7" spans="1:16" x14ac:dyDescent="0.4">
      <c r="A7" s="1" t="s">
        <v>8</v>
      </c>
      <c r="B7" s="3">
        <v>2</v>
      </c>
      <c r="C7" s="2">
        <v>10000</v>
      </c>
      <c r="D7" s="2">
        <f t="shared" si="0"/>
        <v>20000</v>
      </c>
      <c r="H7" s="3"/>
      <c r="I7" s="2"/>
      <c r="J7" s="2"/>
      <c r="N7" s="3"/>
      <c r="O7" s="2"/>
      <c r="P7" s="2"/>
    </row>
    <row r="8" spans="1:16" x14ac:dyDescent="0.4">
      <c r="A8" s="1" t="s">
        <v>45</v>
      </c>
      <c r="B8" s="3">
        <v>2</v>
      </c>
      <c r="C8" s="2">
        <v>6500</v>
      </c>
      <c r="D8" s="2">
        <f>SUM(B8*C8)</f>
        <v>13000</v>
      </c>
      <c r="H8" s="3"/>
      <c r="I8" s="2"/>
      <c r="J8" s="2"/>
      <c r="N8" s="3"/>
      <c r="O8" s="2"/>
      <c r="P8" s="2"/>
    </row>
    <row r="9" spans="1:16" x14ac:dyDescent="0.4">
      <c r="A9" s="1" t="s">
        <v>78</v>
      </c>
      <c r="B9" s="3">
        <f>SUM(B3:B8)/2</f>
        <v>6</v>
      </c>
      <c r="C9" s="2">
        <v>6500</v>
      </c>
      <c r="D9" s="2">
        <f>SUM(B9*C9)</f>
        <v>39000</v>
      </c>
      <c r="H9" s="3"/>
      <c r="I9" s="2"/>
      <c r="J9" s="2"/>
      <c r="N9" s="3"/>
      <c r="O9" s="2"/>
      <c r="P9" s="2"/>
    </row>
    <row r="10" spans="1:16" x14ac:dyDescent="0.4">
      <c r="H10" s="3"/>
      <c r="I10" s="2"/>
      <c r="J10" s="2"/>
      <c r="N10" s="3"/>
      <c r="O10" s="2"/>
      <c r="P10" s="2"/>
    </row>
    <row r="11" spans="1:16" x14ac:dyDescent="0.4">
      <c r="A11" s="1" t="s">
        <v>29</v>
      </c>
      <c r="B11" s="3">
        <v>2</v>
      </c>
      <c r="C11" s="2">
        <v>135000</v>
      </c>
      <c r="D11" s="2">
        <f t="shared" si="0"/>
        <v>270000</v>
      </c>
      <c r="G11" s="1" t="s">
        <v>9</v>
      </c>
      <c r="H11" s="3">
        <v>2</v>
      </c>
      <c r="I11" s="2">
        <v>140000</v>
      </c>
      <c r="J11" s="2">
        <f t="shared" ref="J11:J15" si="3">SUM(H11*I11)</f>
        <v>280000</v>
      </c>
      <c r="M11" s="1" t="s">
        <v>9</v>
      </c>
      <c r="N11" s="3">
        <v>2</v>
      </c>
      <c r="O11" s="2">
        <v>145000</v>
      </c>
      <c r="P11" s="2">
        <f t="shared" ref="P11:P15" si="4">SUM(N11*O11)</f>
        <v>290000</v>
      </c>
    </row>
    <row r="12" spans="1:16" x14ac:dyDescent="0.4">
      <c r="A12" s="1" t="s">
        <v>30</v>
      </c>
      <c r="B12" s="3">
        <v>2</v>
      </c>
      <c r="C12" s="2">
        <v>190000</v>
      </c>
      <c r="D12" s="2">
        <f t="shared" si="0"/>
        <v>380000</v>
      </c>
      <c r="G12" s="1" t="s">
        <v>10</v>
      </c>
      <c r="H12" s="3">
        <v>2</v>
      </c>
      <c r="I12" s="2">
        <v>195000</v>
      </c>
      <c r="J12" s="2">
        <f t="shared" si="3"/>
        <v>390000</v>
      </c>
      <c r="M12" s="1" t="s">
        <v>10</v>
      </c>
      <c r="N12" s="3">
        <v>2</v>
      </c>
      <c r="O12" s="2">
        <v>200000</v>
      </c>
      <c r="P12" s="2">
        <f t="shared" si="4"/>
        <v>400000</v>
      </c>
    </row>
    <row r="13" spans="1:16" x14ac:dyDescent="0.4">
      <c r="A13" s="1" t="s">
        <v>77</v>
      </c>
      <c r="B13" s="3">
        <v>1</v>
      </c>
      <c r="C13" s="2">
        <v>84000</v>
      </c>
      <c r="D13" s="2">
        <f t="shared" si="0"/>
        <v>84000</v>
      </c>
      <c r="G13" s="1" t="s">
        <v>77</v>
      </c>
      <c r="H13" s="3">
        <v>1</v>
      </c>
      <c r="I13" s="2">
        <v>87000</v>
      </c>
      <c r="J13" s="2">
        <f t="shared" si="3"/>
        <v>87000</v>
      </c>
      <c r="M13" s="1" t="s">
        <v>77</v>
      </c>
      <c r="N13" s="3">
        <v>1</v>
      </c>
      <c r="O13" s="2">
        <v>90000</v>
      </c>
      <c r="P13" s="2">
        <f t="shared" si="4"/>
        <v>90000</v>
      </c>
    </row>
    <row r="14" spans="1:16" x14ac:dyDescent="0.4">
      <c r="A14" s="1" t="s">
        <v>46</v>
      </c>
      <c r="B14" s="3">
        <f>SUM(B11:B13)</f>
        <v>5</v>
      </c>
      <c r="C14" s="2">
        <v>6000</v>
      </c>
      <c r="D14" s="2">
        <f t="shared" si="0"/>
        <v>30000</v>
      </c>
      <c r="G14" s="1" t="s">
        <v>32</v>
      </c>
      <c r="H14" s="3">
        <f>SUM(H11:H13)</f>
        <v>5</v>
      </c>
      <c r="I14" s="2">
        <v>6250</v>
      </c>
      <c r="J14" s="2">
        <f t="shared" si="3"/>
        <v>31250</v>
      </c>
      <c r="M14" s="1" t="s">
        <v>32</v>
      </c>
      <c r="N14" s="3">
        <f>SUM(N11:N13)</f>
        <v>5</v>
      </c>
      <c r="O14" s="2">
        <v>6500</v>
      </c>
      <c r="P14" s="2">
        <f t="shared" si="4"/>
        <v>32500</v>
      </c>
    </row>
    <row r="15" spans="1:16" x14ac:dyDescent="0.4">
      <c r="A15" s="1" t="s">
        <v>47</v>
      </c>
      <c r="B15" s="3">
        <f>SUM(B11:B13)*2</f>
        <v>10</v>
      </c>
      <c r="C15" s="2">
        <v>3200</v>
      </c>
      <c r="D15" s="2">
        <f t="shared" si="0"/>
        <v>32000</v>
      </c>
      <c r="G15" s="1" t="s">
        <v>47</v>
      </c>
      <c r="H15" s="3">
        <f>SUM(H11:H13)*2</f>
        <v>10</v>
      </c>
      <c r="I15" s="2">
        <v>3500</v>
      </c>
      <c r="J15" s="2">
        <f t="shared" si="3"/>
        <v>35000</v>
      </c>
      <c r="M15" s="1" t="s">
        <v>47</v>
      </c>
      <c r="N15" s="3">
        <f>SUM(N11:N13)*2</f>
        <v>10</v>
      </c>
      <c r="O15" s="2">
        <v>3750</v>
      </c>
      <c r="P15" s="2">
        <f t="shared" si="4"/>
        <v>37500</v>
      </c>
    </row>
    <row r="16" spans="1:16" x14ac:dyDescent="0.4">
      <c r="A16" s="1" t="s">
        <v>56</v>
      </c>
      <c r="B16" s="3">
        <f>SUM(B11:B13)</f>
        <v>5</v>
      </c>
      <c r="C16" s="2">
        <v>5000</v>
      </c>
      <c r="D16" s="2">
        <f t="shared" si="0"/>
        <v>25000</v>
      </c>
      <c r="H16" s="3"/>
      <c r="I16" s="2"/>
      <c r="J16" s="2"/>
      <c r="N16" s="3"/>
      <c r="O16" s="2"/>
      <c r="P16" s="2"/>
    </row>
    <row r="17" spans="1:16" x14ac:dyDescent="0.4">
      <c r="H17" s="3"/>
      <c r="I17" s="2"/>
      <c r="J17" s="2"/>
      <c r="N17" s="3"/>
      <c r="O17" s="2"/>
      <c r="P17" s="2"/>
    </row>
    <row r="18" spans="1:16" x14ac:dyDescent="0.4">
      <c r="A18" s="1" t="s">
        <v>11</v>
      </c>
      <c r="B18" s="3">
        <f>SUM(B3:B8)/2</f>
        <v>6</v>
      </c>
      <c r="C18" s="2">
        <v>5000</v>
      </c>
      <c r="D18" s="2">
        <f t="shared" si="0"/>
        <v>30000</v>
      </c>
      <c r="H18" s="3"/>
      <c r="I18" s="2"/>
      <c r="J18" s="2"/>
      <c r="N18" s="3"/>
      <c r="O18" s="2"/>
      <c r="P18" s="2"/>
    </row>
    <row r="19" spans="1:16" x14ac:dyDescent="0.4">
      <c r="A19" s="1" t="s">
        <v>18</v>
      </c>
      <c r="B19" s="3">
        <f>SUM(B3:B8)/2</f>
        <v>6</v>
      </c>
      <c r="C19" s="2">
        <v>6500</v>
      </c>
      <c r="D19" s="2">
        <f t="shared" si="0"/>
        <v>39000</v>
      </c>
      <c r="H19" s="3"/>
      <c r="I19" s="2"/>
      <c r="J19" s="2"/>
      <c r="N19" s="3"/>
      <c r="O19" s="2"/>
      <c r="P19" s="2"/>
    </row>
    <row r="20" spans="1:16" x14ac:dyDescent="0.4">
      <c r="H20" s="3"/>
      <c r="I20" s="2"/>
      <c r="J20" s="2"/>
      <c r="N20" s="3"/>
      <c r="O20" s="2"/>
      <c r="P20" s="2"/>
    </row>
    <row r="21" spans="1:16" x14ac:dyDescent="0.4">
      <c r="A21" s="1" t="s">
        <v>79</v>
      </c>
      <c r="B21" s="3">
        <f>SUM(B3:B8)</f>
        <v>12</v>
      </c>
      <c r="C21" s="2">
        <f>SUM(C3*0.1)</f>
        <v>650</v>
      </c>
      <c r="D21" s="2">
        <f t="shared" si="0"/>
        <v>7800</v>
      </c>
      <c r="G21" s="1" t="s">
        <v>12</v>
      </c>
      <c r="H21" s="3">
        <f>B21</f>
        <v>12</v>
      </c>
      <c r="I21" s="2">
        <f>C21*1.1</f>
        <v>715.00000000000011</v>
      </c>
      <c r="J21" s="2">
        <f t="shared" ref="J21:J30" si="5">SUM(H21*I21)</f>
        <v>8580.0000000000018</v>
      </c>
      <c r="M21" s="1" t="s">
        <v>12</v>
      </c>
      <c r="N21" s="3">
        <f>B21</f>
        <v>12</v>
      </c>
      <c r="O21" s="2">
        <f>I21*1.1</f>
        <v>786.50000000000023</v>
      </c>
      <c r="P21" s="2">
        <f t="shared" ref="P21:P31" si="6">SUM(N21*O21)</f>
        <v>9438.0000000000036</v>
      </c>
    </row>
    <row r="22" spans="1:16" x14ac:dyDescent="0.4">
      <c r="A22" s="1" t="s">
        <v>31</v>
      </c>
      <c r="B22" s="3">
        <v>1</v>
      </c>
      <c r="C22" s="2">
        <f>C21</f>
        <v>650</v>
      </c>
      <c r="D22" s="2">
        <f t="shared" si="0"/>
        <v>650</v>
      </c>
      <c r="G22" s="1" t="s">
        <v>31</v>
      </c>
      <c r="H22" s="3">
        <v>1</v>
      </c>
      <c r="I22" s="2">
        <f>I21</f>
        <v>715.00000000000011</v>
      </c>
      <c r="J22" s="2">
        <f t="shared" si="5"/>
        <v>715.00000000000011</v>
      </c>
      <c r="M22" s="1" t="s">
        <v>31</v>
      </c>
      <c r="N22" s="3">
        <v>1</v>
      </c>
      <c r="O22" s="2">
        <f>O21</f>
        <v>786.50000000000023</v>
      </c>
      <c r="P22" s="2">
        <f t="shared" si="6"/>
        <v>786.50000000000023</v>
      </c>
    </row>
    <row r="23" spans="1:16" x14ac:dyDescent="0.4">
      <c r="A23" s="1" t="s">
        <v>38</v>
      </c>
      <c r="B23" s="3">
        <f>SUM(B3:B9)+B18+B19</f>
        <v>30</v>
      </c>
      <c r="C23" s="2">
        <v>120</v>
      </c>
      <c r="D23" s="2">
        <f t="shared" si="0"/>
        <v>3600</v>
      </c>
      <c r="G23" s="1" t="s">
        <v>38</v>
      </c>
      <c r="H23" s="3">
        <f>B23</f>
        <v>30</v>
      </c>
      <c r="I23" s="2">
        <v>125</v>
      </c>
      <c r="J23" s="2">
        <f t="shared" si="5"/>
        <v>3750</v>
      </c>
      <c r="M23" s="1" t="s">
        <v>38</v>
      </c>
      <c r="N23" s="3">
        <f>B23</f>
        <v>30</v>
      </c>
      <c r="O23" s="2">
        <v>130</v>
      </c>
      <c r="P23" s="2">
        <f t="shared" si="6"/>
        <v>3900</v>
      </c>
    </row>
    <row r="24" spans="1:16" x14ac:dyDescent="0.4">
      <c r="A24" s="1" t="s">
        <v>49</v>
      </c>
      <c r="B24" s="3">
        <v>2</v>
      </c>
      <c r="C24" s="2">
        <v>6500</v>
      </c>
      <c r="D24" s="2">
        <f t="shared" si="0"/>
        <v>13000</v>
      </c>
      <c r="G24" s="1" t="s">
        <v>49</v>
      </c>
      <c r="H24" s="3">
        <v>2</v>
      </c>
      <c r="I24" s="2">
        <v>7000</v>
      </c>
      <c r="J24" s="2">
        <f t="shared" si="5"/>
        <v>14000</v>
      </c>
      <c r="M24" s="1" t="s">
        <v>49</v>
      </c>
      <c r="N24" s="3">
        <v>2</v>
      </c>
      <c r="O24" s="2">
        <v>7500</v>
      </c>
      <c r="P24" s="2">
        <f t="shared" si="6"/>
        <v>15000</v>
      </c>
    </row>
    <row r="25" spans="1:16" x14ac:dyDescent="0.4">
      <c r="A25" s="1" t="s">
        <v>50</v>
      </c>
      <c r="B25" s="3">
        <v>3</v>
      </c>
      <c r="C25" s="2">
        <v>13000</v>
      </c>
      <c r="D25" s="2">
        <f t="shared" si="0"/>
        <v>39000</v>
      </c>
      <c r="G25" s="1" t="s">
        <v>50</v>
      </c>
      <c r="H25" s="3">
        <v>3</v>
      </c>
      <c r="I25" s="2">
        <v>14000</v>
      </c>
      <c r="J25" s="2">
        <f t="shared" si="5"/>
        <v>42000</v>
      </c>
      <c r="M25" s="1" t="s">
        <v>50</v>
      </c>
      <c r="N25" s="3">
        <v>3</v>
      </c>
      <c r="O25" s="2">
        <v>15000</v>
      </c>
      <c r="P25" s="2">
        <f t="shared" si="6"/>
        <v>45000</v>
      </c>
    </row>
    <row r="26" spans="1:16" x14ac:dyDescent="0.4">
      <c r="H26" s="3"/>
      <c r="I26" s="2"/>
      <c r="J26" s="2"/>
      <c r="N26" s="3"/>
      <c r="O26" s="2"/>
      <c r="P26" s="2"/>
    </row>
    <row r="27" spans="1:16" x14ac:dyDescent="0.4">
      <c r="A27" s="1" t="s">
        <v>57</v>
      </c>
      <c r="B27" s="3">
        <v>4</v>
      </c>
      <c r="C27" s="2">
        <v>65000</v>
      </c>
      <c r="D27" s="2">
        <f t="shared" ref="D27" si="7">SUM(B27*C27)</f>
        <v>260000</v>
      </c>
      <c r="G27" s="1" t="s">
        <v>57</v>
      </c>
      <c r="H27" s="3">
        <v>4</v>
      </c>
      <c r="I27" s="2">
        <v>70000</v>
      </c>
      <c r="J27" s="2">
        <f t="shared" ref="J27" si="8">SUM(H27*I27)</f>
        <v>280000</v>
      </c>
      <c r="M27" s="1" t="s">
        <v>57</v>
      </c>
      <c r="N27" s="3">
        <v>4</v>
      </c>
      <c r="O27" s="2">
        <v>75000</v>
      </c>
      <c r="P27" s="2">
        <f t="shared" ref="P27" si="9">SUM(N27*O27)</f>
        <v>300000</v>
      </c>
    </row>
    <row r="28" spans="1:16" x14ac:dyDescent="0.4">
      <c r="H28" s="3"/>
      <c r="I28" s="2"/>
      <c r="J28" s="2"/>
      <c r="N28" s="3"/>
      <c r="O28" s="2"/>
      <c r="P28" s="2"/>
    </row>
    <row r="29" spans="1:16" x14ac:dyDescent="0.4">
      <c r="A29" s="1" t="s">
        <v>36</v>
      </c>
      <c r="B29" s="3">
        <v>650</v>
      </c>
      <c r="C29" s="2">
        <v>135</v>
      </c>
      <c r="D29" s="2">
        <f t="shared" si="0"/>
        <v>87750</v>
      </c>
      <c r="G29" s="1" t="s">
        <v>37</v>
      </c>
      <c r="H29" s="3">
        <v>650</v>
      </c>
      <c r="I29" s="2">
        <f>SUM(C29*0.15)</f>
        <v>20.25</v>
      </c>
      <c r="J29" s="2">
        <f t="shared" si="5"/>
        <v>13162.5</v>
      </c>
      <c r="M29" s="1" t="s">
        <v>25</v>
      </c>
      <c r="N29" s="3">
        <v>650</v>
      </c>
      <c r="O29" s="2">
        <f>SUM(C29*0.2)</f>
        <v>27</v>
      </c>
      <c r="P29" s="2">
        <f t="shared" si="6"/>
        <v>17550</v>
      </c>
    </row>
    <row r="30" spans="1:16" x14ac:dyDescent="0.4">
      <c r="G30" s="1" t="s">
        <v>23</v>
      </c>
      <c r="H30" s="3">
        <v>50</v>
      </c>
      <c r="I30" s="2">
        <v>140</v>
      </c>
      <c r="J30" s="2">
        <f t="shared" si="5"/>
        <v>7000</v>
      </c>
      <c r="M30" s="1" t="s">
        <v>26</v>
      </c>
      <c r="N30" s="3">
        <v>50</v>
      </c>
      <c r="O30" s="2">
        <f>SUM(I30*0.15)</f>
        <v>21</v>
      </c>
      <c r="P30" s="2">
        <f t="shared" si="6"/>
        <v>1050</v>
      </c>
    </row>
    <row r="31" spans="1:16" x14ac:dyDescent="0.4">
      <c r="H31" s="3"/>
      <c r="I31" s="2"/>
      <c r="J31" s="2"/>
      <c r="M31" s="1" t="s">
        <v>24</v>
      </c>
      <c r="N31" s="3">
        <v>50</v>
      </c>
      <c r="O31" s="2">
        <v>145</v>
      </c>
      <c r="P31" s="2">
        <f t="shared" si="6"/>
        <v>7250</v>
      </c>
    </row>
    <row r="32" spans="1:16" ht="18.45" x14ac:dyDescent="0.5">
      <c r="A32" s="5" t="s">
        <v>3</v>
      </c>
      <c r="B32" s="6"/>
      <c r="C32" s="7"/>
      <c r="D32" s="7">
        <f>SUM(D3:D31)</f>
        <v>1425800</v>
      </c>
      <c r="G32" s="5" t="s">
        <v>3</v>
      </c>
      <c r="H32" s="6"/>
      <c r="I32" s="7"/>
      <c r="J32" s="7">
        <f>SUM(J3:J31)</f>
        <v>1372457.5</v>
      </c>
      <c r="M32" s="5" t="s">
        <v>3</v>
      </c>
      <c r="N32" s="6"/>
      <c r="O32" s="7"/>
      <c r="P32" s="7">
        <f>SUM(P3:P31)</f>
        <v>1459974.5</v>
      </c>
    </row>
    <row r="33" spans="1:16" x14ac:dyDescent="0.4">
      <c r="H33" s="3"/>
      <c r="I33" s="2"/>
      <c r="J33" s="2"/>
      <c r="N33" s="3"/>
      <c r="O33" s="2"/>
      <c r="P33" s="2"/>
    </row>
    <row r="34" spans="1:16" x14ac:dyDescent="0.4">
      <c r="A34" s="1" t="s">
        <v>13</v>
      </c>
      <c r="G34" s="1" t="s">
        <v>13</v>
      </c>
      <c r="H34" s="3"/>
      <c r="I34" s="2"/>
      <c r="J34" s="2"/>
      <c r="M34" s="1" t="s">
        <v>13</v>
      </c>
      <c r="N34" s="3"/>
      <c r="O34" s="2"/>
      <c r="P34" s="2"/>
    </row>
    <row r="35" spans="1:16" x14ac:dyDescent="0.4">
      <c r="A35" s="4" t="s">
        <v>14</v>
      </c>
      <c r="G35" s="4" t="s">
        <v>14</v>
      </c>
      <c r="H35" s="3"/>
      <c r="I35" s="2"/>
      <c r="J35" s="2"/>
      <c r="M35" s="4" t="s">
        <v>14</v>
      </c>
      <c r="N35" s="3"/>
      <c r="O35" s="2"/>
      <c r="P35" s="2"/>
    </row>
    <row r="36" spans="1:16" x14ac:dyDescent="0.4">
      <c r="A36" s="4" t="s">
        <v>15</v>
      </c>
      <c r="G36" s="4" t="s">
        <v>15</v>
      </c>
      <c r="H36" s="3"/>
      <c r="I36" s="2"/>
      <c r="J36" s="2"/>
      <c r="M36" s="4" t="s">
        <v>15</v>
      </c>
      <c r="N36" s="3"/>
      <c r="O36" s="2"/>
      <c r="P36" s="2"/>
    </row>
    <row r="37" spans="1:16" x14ac:dyDescent="0.4">
      <c r="A37" s="4" t="s">
        <v>16</v>
      </c>
      <c r="G37" s="4" t="s">
        <v>16</v>
      </c>
      <c r="H37" s="3"/>
      <c r="I37" s="2"/>
      <c r="J37" s="2"/>
      <c r="M37" s="4" t="s">
        <v>16</v>
      </c>
      <c r="N37" s="3"/>
      <c r="O37" s="2"/>
      <c r="P37" s="2"/>
    </row>
    <row r="38" spans="1:16" x14ac:dyDescent="0.4">
      <c r="A38" s="4" t="s">
        <v>17</v>
      </c>
      <c r="G38" s="4" t="s">
        <v>17</v>
      </c>
      <c r="M38" s="4" t="s">
        <v>17</v>
      </c>
      <c r="N38" s="3"/>
      <c r="O38" s="2"/>
      <c r="P38" s="2"/>
    </row>
    <row r="39" spans="1:16" x14ac:dyDescent="0.4">
      <c r="A39" s="4" t="s">
        <v>27</v>
      </c>
      <c r="G39" s="4" t="s">
        <v>27</v>
      </c>
      <c r="M39" s="4" t="s">
        <v>27</v>
      </c>
    </row>
    <row r="40" spans="1:16" x14ac:dyDescent="0.4">
      <c r="A40" s="4" t="s">
        <v>28</v>
      </c>
      <c r="G40" s="4" t="s">
        <v>28</v>
      </c>
      <c r="M40" s="4" t="s">
        <v>28</v>
      </c>
    </row>
    <row r="41" spans="1:16" x14ac:dyDescent="0.4">
      <c r="A41" s="4" t="s">
        <v>82</v>
      </c>
      <c r="G41" s="4" t="s">
        <v>82</v>
      </c>
      <c r="M41" s="4" t="s">
        <v>82</v>
      </c>
    </row>
    <row r="42" spans="1:16" x14ac:dyDescent="0.4">
      <c r="A42" s="4" t="s">
        <v>52</v>
      </c>
      <c r="E42" s="4"/>
      <c r="G42" s="4" t="s">
        <v>52</v>
      </c>
      <c r="M42" s="4" t="s">
        <v>52</v>
      </c>
    </row>
    <row r="43" spans="1:16" x14ac:dyDescent="0.4">
      <c r="A43" s="4" t="s">
        <v>53</v>
      </c>
      <c r="G43" s="4" t="s">
        <v>53</v>
      </c>
      <c r="M43" s="4" t="s">
        <v>53</v>
      </c>
    </row>
    <row r="44" spans="1:16" x14ac:dyDescent="0.4">
      <c r="A44" s="4" t="s">
        <v>54</v>
      </c>
      <c r="G44" s="4" t="s">
        <v>54</v>
      </c>
      <c r="M44" s="4" t="s">
        <v>54</v>
      </c>
    </row>
    <row r="45" spans="1:16" x14ac:dyDescent="0.4">
      <c r="A45" s="4" t="s">
        <v>55</v>
      </c>
      <c r="G45" s="4" t="s">
        <v>55</v>
      </c>
      <c r="M45" s="4" t="s">
        <v>55</v>
      </c>
    </row>
    <row r="46" spans="1:16" x14ac:dyDescent="0.4">
      <c r="A46" s="4"/>
    </row>
    <row r="47" spans="1:16" x14ac:dyDescent="0.4">
      <c r="A47" s="4"/>
    </row>
    <row r="48" spans="1:16" x14ac:dyDescent="0.4">
      <c r="A48" s="4"/>
    </row>
    <row r="49" spans="1:1" x14ac:dyDescent="0.4">
      <c r="A49" s="4"/>
    </row>
    <row r="50" spans="1:1" x14ac:dyDescent="0.4">
      <c r="A50" s="4"/>
    </row>
  </sheetData>
  <mergeCells count="3">
    <mergeCell ref="A1:D1"/>
    <mergeCell ref="G1:J1"/>
    <mergeCell ref="M1:P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Read Me</vt:lpstr>
      <vt:lpstr>Years 1-3</vt:lpstr>
      <vt:lpstr>Years 4-6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Brooks</dc:creator>
  <cp:lastModifiedBy>Keith Brooks</cp:lastModifiedBy>
  <dcterms:created xsi:type="dcterms:W3CDTF">2025-05-22T13:21:28Z</dcterms:created>
  <dcterms:modified xsi:type="dcterms:W3CDTF">2025-05-28T19:15:43Z</dcterms:modified>
</cp:coreProperties>
</file>